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gabunia\AppData\Local\Microsoft\Windows\INetCache\Content.Outlook\8BAEO8WD\"/>
    </mc:Choice>
  </mc:AlternateContent>
  <bookViews>
    <workbookView xWindow="0" yWindow="0" windowWidth="20490" windowHeight="7650" activeTab="1"/>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7" l="1"/>
  <c r="H18" i="6" l="1"/>
  <c r="H24" i="6"/>
  <c r="H19" i="6"/>
  <c r="H17" i="6"/>
  <c r="H25" i="6"/>
  <c r="H21" i="6"/>
  <c r="G25" i="6"/>
  <c r="D16" i="6"/>
  <c r="H16" i="6"/>
  <c r="H28" i="6" l="1"/>
  <c r="H30" i="6" s="1"/>
  <c r="G18" i="7"/>
  <c r="H4" i="7"/>
  <c r="H3" i="7"/>
  <c r="H6" i="7"/>
  <c r="H10" i="7"/>
  <c r="H14" i="7"/>
  <c r="H16" i="7"/>
  <c r="H19" i="7"/>
  <c r="H2" i="7"/>
  <c r="C19" i="7" l="1"/>
  <c r="C16" i="7"/>
  <c r="C14" i="7"/>
  <c r="C10" i="7"/>
  <c r="C6" i="7"/>
  <c r="G10" i="7" l="1"/>
  <c r="E10" i="7"/>
  <c r="G16" i="7"/>
  <c r="E16" i="7"/>
  <c r="E19" i="7"/>
  <c r="G19" i="7"/>
  <c r="E14" i="7"/>
  <c r="G14" i="7"/>
  <c r="C5" i="7"/>
  <c r="E6" i="7"/>
  <c r="G6" i="7"/>
  <c r="D5" i="6"/>
  <c r="F5" i="6"/>
  <c r="F26" i="6"/>
  <c r="D26" i="6"/>
  <c r="F25" i="6"/>
  <c r="F24" i="6"/>
  <c r="D24" i="6"/>
  <c r="F23" i="6"/>
  <c r="D23" i="6"/>
  <c r="F22" i="6"/>
  <c r="D22" i="6"/>
  <c r="F21" i="6"/>
  <c r="D21" i="6"/>
  <c r="F20" i="6"/>
  <c r="D20" i="6"/>
  <c r="F19" i="6"/>
  <c r="D19" i="6"/>
  <c r="F18" i="6"/>
  <c r="D18" i="6"/>
  <c r="F17" i="6"/>
  <c r="D17" i="6"/>
  <c r="F16" i="6"/>
  <c r="F15" i="6"/>
  <c r="D15" i="6"/>
  <c r="F14" i="6"/>
  <c r="D14" i="6"/>
  <c r="F13" i="6"/>
  <c r="D13" i="6"/>
  <c r="F12" i="6"/>
  <c r="D12" i="6"/>
  <c r="F11" i="6"/>
  <c r="D11" i="6"/>
  <c r="F10" i="6"/>
  <c r="D10" i="6"/>
  <c r="F9" i="6"/>
  <c r="D9" i="6"/>
  <c r="F8" i="6"/>
  <c r="D8" i="6"/>
  <c r="F7" i="6"/>
  <c r="D7" i="6"/>
  <c r="F6" i="6"/>
  <c r="D6" i="6"/>
  <c r="K23" i="6" l="1"/>
  <c r="C3" i="7" s="1"/>
  <c r="G3" i="7" s="1"/>
  <c r="M11" i="6"/>
  <c r="K24" i="6"/>
  <c r="C2" i="7" s="1"/>
  <c r="E2" i="7" s="1"/>
  <c r="D28" i="6"/>
  <c r="F28" i="6"/>
  <c r="F30" i="6" l="1"/>
  <c r="G2" i="7"/>
  <c r="K26" i="6"/>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s="1"/>
  <c r="I5" i="5"/>
  <c r="F21" i="4"/>
  <c r="F20" i="4"/>
  <c r="F19" i="4"/>
  <c r="F18" i="4"/>
  <c r="F17" i="4"/>
  <c r="F16" i="4"/>
  <c r="F15" i="4"/>
  <c r="F14" i="4"/>
  <c r="F13" i="4"/>
  <c r="F12" i="4"/>
  <c r="F11" i="4"/>
  <c r="F10" i="4"/>
  <c r="F9" i="4"/>
  <c r="F8" i="4"/>
  <c r="F7" i="4"/>
  <c r="F6" i="4"/>
  <c r="F20" i="3"/>
  <c r="F19" i="3"/>
  <c r="F18" i="3"/>
  <c r="F17" i="3"/>
  <c r="F16" i="3"/>
  <c r="F15" i="3"/>
  <c r="F14" i="3"/>
  <c r="F13" i="3"/>
  <c r="F12" i="3"/>
  <c r="F11" i="3"/>
  <c r="F10" i="3"/>
  <c r="F9" i="3"/>
  <c r="F8" i="3"/>
  <c r="F7" i="3"/>
  <c r="F6" i="3"/>
  <c r="F5" i="3"/>
  <c r="H5" i="5" l="1"/>
  <c r="F23" i="4"/>
  <c r="F22" i="3"/>
  <c r="F32" i="1"/>
  <c r="H27" i="2"/>
  <c r="F27" i="2"/>
  <c r="H26" i="2"/>
  <c r="F26" i="2"/>
  <c r="H25" i="2"/>
  <c r="F25" i="2"/>
  <c r="H24" i="2"/>
  <c r="F24" i="2"/>
  <c r="H23" i="2"/>
  <c r="F23" i="2"/>
  <c r="H22" i="2"/>
  <c r="F22" i="2"/>
  <c r="H21" i="2"/>
  <c r="F21" i="2"/>
  <c r="H20" i="2"/>
  <c r="F20" i="2"/>
  <c r="H19" i="2"/>
  <c r="F19" i="2"/>
  <c r="H18" i="2"/>
  <c r="F18" i="2"/>
  <c r="H17" i="2"/>
  <c r="F17" i="2"/>
  <c r="H16" i="2"/>
  <c r="F16" i="2"/>
  <c r="H15" i="2"/>
  <c r="F15" i="2"/>
  <c r="H14" i="2"/>
  <c r="F14" i="2"/>
  <c r="H13" i="2"/>
  <c r="F13" i="2"/>
  <c r="H12" i="2"/>
  <c r="F12" i="2"/>
  <c r="H11" i="2"/>
  <c r="F11" i="2"/>
  <c r="H10" i="2"/>
  <c r="F10" i="2"/>
  <c r="H9" i="2"/>
  <c r="F9" i="2"/>
  <c r="H8" i="2"/>
  <c r="F8" i="2"/>
  <c r="H7" i="2"/>
  <c r="F7" i="2"/>
  <c r="F29" i="2" s="1"/>
  <c r="I5" i="2"/>
  <c r="H5" i="2"/>
  <c r="C4" i="7" l="1"/>
  <c r="E4" i="7" l="1"/>
  <c r="E21" i="7" s="1"/>
  <c r="G4" i="7"/>
  <c r="G21" i="7" s="1"/>
  <c r="C23" i="7"/>
</calcChain>
</file>

<file path=xl/sharedStrings.xml><?xml version="1.0" encoding="utf-8"?>
<sst xmlns="http://schemas.openxmlformats.org/spreadsheetml/2006/main" count="306" uniqueCount="207">
  <si>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</si>
  <si>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</si>
  <si>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</si>
  <si>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</si>
  <si>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</si>
  <si>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</si>
  <si>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</si>
  <si>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</si>
  <si>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</si>
  <si>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</si>
  <si>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</si>
  <si>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</si>
  <si>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</si>
  <si>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</si>
  <si>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</si>
  <si>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</si>
  <si>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</si>
  <si>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</si>
  <si>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</si>
  <si>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</si>
  <si>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</si>
  <si>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</si>
  <si>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</si>
  <si>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</si>
  <si>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</si>
  <si>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</si>
  <si>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</si>
  <si>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</si>
  <si>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</si>
  <si>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</si>
  <si>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</si>
  <si>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</si>
  <si>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</si>
  <si>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</si>
  <si>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</si>
  <si>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</si>
  <si>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</si>
  <si>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</si>
  <si>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</si>
  <si>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</si>
  <si>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</si>
  <si>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</si>
  <si>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</si>
  <si>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</si>
  <si>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</si>
  <si>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</si>
  <si>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</si>
  <si>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</si>
  <si>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</si>
  <si>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</si>
  <si>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</si>
  <si>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</si>
  <si>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</si>
  <si>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</si>
  <si>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</si>
  <si>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</si>
  <si>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</si>
  <si>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</si>
  <si>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</si>
  <si>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</si>
  <si>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</si>
  <si>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</si>
  <si>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</si>
  <si>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</si>
  <si>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</si>
  <si>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</si>
  <si>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</si>
  <si>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</si>
  <si>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</si>
  <si>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</si>
  <si>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</si>
  <si>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</si>
  <si>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</si>
  <si>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</si>
  <si>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</si>
  <si>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</si>
  <si>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</si>
  <si>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</si>
  <si>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</si>
  <si>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</si>
  <si>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</si>
  <si>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</si>
  <si>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</si>
  <si>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</si>
  <si>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</si>
  <si>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</si>
  <si>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</si>
  <si>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</si>
  <si>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</si>
  <si>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</si>
  <si>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</si>
  <si>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</si>
  <si>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</si>
  <si>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</si>
  <si>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</si>
  <si>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</si>
  <si>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</si>
  <si>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</si>
  <si>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</si>
  <si>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</si>
  <si>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</si>
  <si>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</si>
  <si>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</si>
  <si>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</si>
  <si>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</si>
  <si>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</si>
  <si>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</si>
  <si>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</si>
  <si>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</si>
  <si>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</si>
  <si>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</si>
  <si>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</si>
  <si>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</si>
  <si>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</si>
  <si>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</si>
  <si>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</si>
  <si>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</si>
  <si>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</si>
  <si>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</si>
  <si>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</si>
  <si>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</si>
  <si>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</si>
  <si>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</si>
  <si>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</si>
  <si>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</si>
  <si>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</si>
  <si>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</si>
  <si>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</si>
  <si>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</si>
  <si>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</si>
  <si>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</si>
  <si>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</si>
  <si>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</si>
  <si>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</si>
  <si>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</si>
  <si>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</si>
  <si>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</si>
  <si>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</si>
  <si>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</si>
  <si>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</si>
  <si>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</si>
  <si>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</si>
  <si>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</si>
  <si>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</si>
  <si>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</si>
  <si>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</si>
  <si>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</si>
  <si>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</si>
  <si>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</si>
  <si>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</si>
  <si>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</si>
  <si>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</si>
  <si>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</si>
  <si>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</si>
  <si>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</si>
  <si>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</si>
  <si>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</si>
  <si>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</si>
  <si>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</si>
  <si>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</si>
  <si>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</si>
  <si>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</si>
  <si>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</si>
  <si>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</si>
  <si>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</si>
  <si>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</si>
  <si>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</si>
  <si>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</si>
  <si>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</si>
  <si>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</si>
  <si>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</si>
  <si>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</si>
  <si>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</si>
  <si>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</si>
  <si>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</si>
  <si>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</si>
  <si>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</si>
  <si>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</si>
  <si>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</si>
  <si>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</si>
  <si>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</si>
  <si>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</si>
  <si>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</si>
  <si>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</si>
  <si>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</si>
  <si>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</si>
  <si>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</si>
  <si>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</si>
  <si>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</si>
  <si>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</si>
  <si>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</si>
  <si>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</si>
  <si>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</si>
  <si>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</si>
  <si>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</si>
  <si>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</si>
  <si>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</si>
  <si>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</si>
  <si>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</si>
  <si>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 xml:space="preserve">% of estimated total need when applicable </t>
  </si>
  <si>
    <t xml:space="preserve">PCR Synthezator in house production </t>
  </si>
  <si>
    <t xml:space="preserve">and surological diagnostic kits in house production </t>
  </si>
  <si>
    <t>ABD Grant Proposal Immediate needs</t>
  </si>
  <si>
    <t>This include highlited items on PPE sheet</t>
  </si>
  <si>
    <t>No of units requested  from ADB</t>
  </si>
  <si>
    <t>Total cost per item -ADB</t>
  </si>
  <si>
    <r>
      <t xml:space="preserve">Mid term investment needs for strenghtening health systems capacity and providing needed supplies and securing emergency stocks in 2021 </t>
    </r>
    <r>
      <rPr>
        <b/>
        <i/>
        <sz val="10"/>
        <color theme="1"/>
        <rFont val="Arial"/>
        <family val="2"/>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</si>
</sst>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40"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
      <b/>
      <i/>
      <sz val="10"/>
      <color theme="1"/>
      <name val="Arial"/>
      <family val="2"/>
    </font>
  </fonts>
  <fills count="20">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9" fillId="0" borderId="12" xfId="0" applyFont="1" applyBorder="1"/>
    <xf numFmtId="0" fontId="19" fillId="0" borderId="13"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168" fontId="0" fillId="0" borderId="0" xfId="0" applyNumberFormat="1"/>
    <xf numFmtId="0" fontId="20" fillId="0" borderId="0" xfId="0" applyFont="1" applyFill="1" applyBorder="1" applyAlignment="1">
      <alignment wrapText="1"/>
    </xf>
    <xf numFmtId="0" fontId="20" fillId="18" borderId="4" xfId="0" applyFont="1" applyFill="1" applyBorder="1" applyAlignment="1">
      <alignment wrapText="1"/>
    </xf>
    <xf numFmtId="10" fontId="0" fillId="0" borderId="0" xfId="9" applyNumberFormat="1" applyFont="1"/>
    <xf numFmtId="0" fontId="19" fillId="0" borderId="17" xfId="0" applyFont="1" applyBorder="1"/>
    <xf numFmtId="44" fontId="20" fillId="9" borderId="18" xfId="7" applyFont="1" applyFill="1" applyBorder="1"/>
    <xf numFmtId="44" fontId="19" fillId="0" borderId="18" xfId="7" applyFont="1" applyBorder="1"/>
    <xf numFmtId="44" fontId="31" fillId="12" borderId="19" xfId="7" applyFont="1" applyFill="1" applyBorder="1"/>
    <xf numFmtId="44" fontId="20" fillId="9" borderId="7" xfId="7" applyFont="1" applyFill="1" applyBorder="1"/>
    <xf numFmtId="44" fontId="19" fillId="0" borderId="7" xfId="7" applyFont="1" applyBorder="1"/>
    <xf numFmtId="44" fontId="31" fillId="12" borderId="10" xfId="7" applyFont="1" applyFill="1" applyBorder="1"/>
    <xf numFmtId="0" fontId="14" fillId="10" borderId="20" xfId="0" applyFont="1" applyFill="1" applyBorder="1"/>
    <xf numFmtId="0" fontId="20" fillId="19" borderId="5" xfId="0" applyFont="1" applyFill="1" applyBorder="1" applyAlignment="1">
      <alignment wrapText="1"/>
    </xf>
    <xf numFmtId="0" fontId="14" fillId="18" borderId="0" xfId="0" applyFont="1" applyFill="1"/>
    <xf numFmtId="167" fontId="13" fillId="18" borderId="0" xfId="0" applyNumberFormat="1" applyFont="1" applyFill="1"/>
    <xf numFmtId="9" fontId="14" fillId="18" borderId="0" xfId="0" applyNumberFormat="1" applyFont="1" applyFill="1"/>
    <xf numFmtId="44" fontId="14" fillId="18" borderId="0" xfId="0" applyNumberFormat="1" applyFont="1" applyFill="1"/>
    <xf numFmtId="0" fontId="15" fillId="17" borderId="6" xfId="0" applyFont="1" applyFill="1" applyBorder="1"/>
    <xf numFmtId="0" fontId="14" fillId="17" borderId="7" xfId="0" applyFont="1" applyFill="1" applyBorder="1"/>
    <xf numFmtId="168" fontId="14" fillId="17" borderId="7" xfId="8" applyNumberFormat="1" applyFont="1" applyFill="1" applyBorder="1"/>
    <xf numFmtId="0" fontId="0" fillId="17" borderId="7" xfId="0" applyFill="1" applyBorder="1"/>
    <xf numFmtId="0" fontId="14" fillId="17" borderId="8" xfId="0" applyFont="1" applyFill="1" applyBorder="1"/>
    <xf numFmtId="168" fontId="0" fillId="17" borderId="7" xfId="0" applyNumberFormat="1" applyFill="1" applyBorder="1"/>
  </cellXfs>
  <cellStyles count="10">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D1" workbookViewId="0">
      <selection activeCell="E4" sqref="E4"/>
    </sheetView>
  </sheetViews>
  <sheetFormatPr defaultColWidth="8.85546875"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s>
  <sheetData>
    <row r="1" spans="1:8" ht="58.5" customHeight="1" x14ac:dyDescent="0.25">
      <c r="B1" s="114" t="s">
        <v>176</v>
      </c>
      <c r="C1" s="114" t="s">
        <v>198</v>
      </c>
      <c r="D1" s="114" t="s">
        <v>190</v>
      </c>
      <c r="E1" s="127" t="s">
        <v>202</v>
      </c>
      <c r="F1" s="129" t="s">
        <v>199</v>
      </c>
      <c r="G1" s="127" t="s">
        <v>206</v>
      </c>
      <c r="H1" s="129" t="s">
        <v>199</v>
      </c>
    </row>
    <row r="2" spans="1:8" ht="51.75" x14ac:dyDescent="0.25">
      <c r="B2" s="73" t="s">
        <v>177</v>
      </c>
      <c r="C2" s="120">
        <f>PPEs!K24</f>
        <v>50894000</v>
      </c>
      <c r="D2" s="126" t="s">
        <v>193</v>
      </c>
      <c r="E2" s="115">
        <f>C2*F2</f>
        <v>0</v>
      </c>
      <c r="F2" s="128">
        <v>0</v>
      </c>
      <c r="G2" s="115">
        <f>C2*H2</f>
        <v>50894000</v>
      </c>
      <c r="H2" s="128">
        <f>100%-F2</f>
        <v>1</v>
      </c>
    </row>
    <row r="3" spans="1:8" ht="15.75" x14ac:dyDescent="0.25">
      <c r="B3" s="144" t="s">
        <v>192</v>
      </c>
      <c r="C3" s="145">
        <f>PPEs!K23</f>
        <v>8077660</v>
      </c>
      <c r="D3" s="144" t="s">
        <v>203</v>
      </c>
      <c r="E3" s="147">
        <f>C3*F3</f>
        <v>1973372.338</v>
      </c>
      <c r="F3" s="146">
        <v>0.24429999999999999</v>
      </c>
      <c r="G3" s="115">
        <f t="shared" ref="G3:G19" si="0">C3*H3</f>
        <v>6104287.6620000005</v>
      </c>
      <c r="H3" s="128">
        <f t="shared" ref="H3:H19" si="1">100%-F3</f>
        <v>0.75570000000000004</v>
      </c>
    </row>
    <row r="4" spans="1:8" ht="77.25" x14ac:dyDescent="0.25">
      <c r="B4" s="73" t="s">
        <v>178</v>
      </c>
      <c r="C4" s="120">
        <f>'Lugar - testing'!F32+'PPE - reg.labs'!F29+'Testing - reg.labs'!F22</f>
        <v>891096.25722711417</v>
      </c>
      <c r="D4" s="126" t="s">
        <v>191</v>
      </c>
      <c r="E4" s="112">
        <f>C4*F4</f>
        <v>0</v>
      </c>
      <c r="F4" s="128">
        <v>0</v>
      </c>
      <c r="G4" s="115">
        <f t="shared" si="0"/>
        <v>3564385.0289084567</v>
      </c>
      <c r="H4" s="128">
        <f>400%+F4</f>
        <v>4</v>
      </c>
    </row>
    <row r="5" spans="1:8" ht="18.75" x14ac:dyDescent="0.3">
      <c r="B5" s="113" t="s">
        <v>179</v>
      </c>
      <c r="C5" s="125">
        <f>C6+C10+C14+C16+C19</f>
        <v>69000000</v>
      </c>
      <c r="D5" s="73"/>
      <c r="E5" s="73"/>
      <c r="F5" s="73"/>
      <c r="G5" s="115"/>
      <c r="H5" s="128"/>
    </row>
    <row r="6" spans="1:8" x14ac:dyDescent="0.25">
      <c r="A6">
        <v>1</v>
      </c>
      <c r="B6" s="73" t="s">
        <v>194</v>
      </c>
      <c r="C6" s="118">
        <f>C7+C8+C9</f>
        <v>23000000</v>
      </c>
      <c r="D6" s="73" t="s">
        <v>180</v>
      </c>
      <c r="E6" s="115">
        <f>C6*F6</f>
        <v>0</v>
      </c>
      <c r="F6" s="128">
        <v>0</v>
      </c>
      <c r="G6" s="115">
        <f t="shared" si="0"/>
        <v>23000000</v>
      </c>
      <c r="H6" s="128">
        <f t="shared" si="1"/>
        <v>1</v>
      </c>
    </row>
    <row r="7" spans="1:8" x14ac:dyDescent="0.25">
      <c r="B7" s="73" t="s">
        <v>185</v>
      </c>
      <c r="C7" s="115">
        <v>10000000</v>
      </c>
      <c r="D7" s="73"/>
      <c r="E7" s="73"/>
      <c r="F7" s="73"/>
      <c r="G7" s="115"/>
      <c r="H7" s="128"/>
    </row>
    <row r="8" spans="1:8" x14ac:dyDescent="0.25">
      <c r="B8" s="73" t="s">
        <v>186</v>
      </c>
      <c r="C8" s="115">
        <v>5000000</v>
      </c>
      <c r="D8" s="73"/>
      <c r="E8" s="73"/>
      <c r="F8" s="73"/>
      <c r="G8" s="115"/>
      <c r="H8" s="128"/>
    </row>
    <row r="9" spans="1:8" x14ac:dyDescent="0.25">
      <c r="B9" s="73" t="s">
        <v>166</v>
      </c>
      <c r="C9" s="115">
        <v>8000000</v>
      </c>
      <c r="D9" s="73"/>
      <c r="E9" s="73"/>
      <c r="F9" s="73"/>
      <c r="G9" s="115"/>
      <c r="H9" s="128"/>
    </row>
    <row r="10" spans="1:8" x14ac:dyDescent="0.25">
      <c r="A10">
        <v>2</v>
      </c>
      <c r="B10" s="73" t="s">
        <v>195</v>
      </c>
      <c r="C10" s="118">
        <f>C11+C12</f>
        <v>17000000</v>
      </c>
      <c r="D10" s="73" t="s">
        <v>181</v>
      </c>
      <c r="E10" s="116">
        <f>C10*F10</f>
        <v>0</v>
      </c>
      <c r="F10" s="128">
        <v>0</v>
      </c>
      <c r="G10" s="115">
        <f t="shared" si="0"/>
        <v>17000000</v>
      </c>
      <c r="H10" s="128">
        <f t="shared" si="1"/>
        <v>1</v>
      </c>
    </row>
    <row r="11" spans="1:8" x14ac:dyDescent="0.25">
      <c r="B11" s="73" t="s">
        <v>186</v>
      </c>
      <c r="C11" s="115">
        <v>10000000</v>
      </c>
      <c r="D11" s="73"/>
      <c r="E11" s="73"/>
      <c r="F11" s="73"/>
      <c r="G11" s="115"/>
      <c r="H11" s="128"/>
    </row>
    <row r="12" spans="1:8" x14ac:dyDescent="0.25">
      <c r="B12" s="73" t="s">
        <v>166</v>
      </c>
      <c r="C12" s="115">
        <v>7000000</v>
      </c>
      <c r="D12" s="117"/>
      <c r="E12" s="73"/>
      <c r="F12" s="73"/>
      <c r="G12" s="115"/>
      <c r="H12" s="128"/>
    </row>
    <row r="13" spans="1:8" x14ac:dyDescent="0.25">
      <c r="B13" s="73"/>
      <c r="C13" s="112"/>
      <c r="D13" s="73"/>
      <c r="E13" s="73"/>
      <c r="F13" s="73"/>
      <c r="G13" s="115"/>
      <c r="H13" s="128"/>
    </row>
    <row r="14" spans="1:8" x14ac:dyDescent="0.25">
      <c r="A14">
        <v>3</v>
      </c>
      <c r="B14" s="73" t="s">
        <v>196</v>
      </c>
      <c r="C14" s="118">
        <f>C15</f>
        <v>10000000</v>
      </c>
      <c r="D14" s="73" t="s">
        <v>182</v>
      </c>
      <c r="E14" s="116">
        <f>C14*F14</f>
        <v>0</v>
      </c>
      <c r="F14" s="128">
        <v>0</v>
      </c>
      <c r="G14" s="115">
        <f t="shared" si="0"/>
        <v>10000000</v>
      </c>
      <c r="H14" s="128">
        <f t="shared" si="1"/>
        <v>1</v>
      </c>
    </row>
    <row r="15" spans="1:8" x14ac:dyDescent="0.25">
      <c r="B15" s="73" t="s">
        <v>187</v>
      </c>
      <c r="C15" s="116">
        <v>10000000</v>
      </c>
      <c r="D15" s="73"/>
      <c r="E15" s="73"/>
      <c r="F15" s="73"/>
      <c r="G15" s="115"/>
      <c r="H15" s="128"/>
    </row>
    <row r="16" spans="1:8" x14ac:dyDescent="0.25">
      <c r="A16">
        <v>4</v>
      </c>
      <c r="B16" s="73" t="s">
        <v>188</v>
      </c>
      <c r="C16" s="119">
        <f>C17</f>
        <v>7000000</v>
      </c>
      <c r="D16" s="73" t="s">
        <v>183</v>
      </c>
      <c r="E16" s="112">
        <f>C16*F16</f>
        <v>0</v>
      </c>
      <c r="F16" s="128">
        <v>0</v>
      </c>
      <c r="G16" s="115">
        <f t="shared" si="0"/>
        <v>7000000</v>
      </c>
      <c r="H16" s="128">
        <f t="shared" si="1"/>
        <v>1</v>
      </c>
    </row>
    <row r="17" spans="1:8" x14ac:dyDescent="0.25">
      <c r="B17" s="73" t="s">
        <v>166</v>
      </c>
      <c r="C17" s="112">
        <v>7000000</v>
      </c>
      <c r="D17" s="73"/>
      <c r="E17" s="73"/>
      <c r="F17" s="128"/>
      <c r="G17" s="115"/>
      <c r="H17" s="128"/>
    </row>
    <row r="18" spans="1:8" x14ac:dyDescent="0.25">
      <c r="B18" s="73"/>
      <c r="C18" s="112"/>
      <c r="D18" s="73"/>
      <c r="E18" s="73"/>
      <c r="F18" s="73"/>
      <c r="G18" s="115">
        <f t="shared" si="0"/>
        <v>0</v>
      </c>
      <c r="H18" s="128"/>
    </row>
    <row r="19" spans="1:8" x14ac:dyDescent="0.25">
      <c r="A19">
        <v>5</v>
      </c>
      <c r="B19" s="73" t="s">
        <v>197</v>
      </c>
      <c r="C19" s="119">
        <f>C20+C21</f>
        <v>12000000</v>
      </c>
      <c r="D19" s="73" t="s">
        <v>184</v>
      </c>
      <c r="E19" s="112">
        <f>C19*F19</f>
        <v>0</v>
      </c>
      <c r="F19" s="128">
        <v>0</v>
      </c>
      <c r="G19" s="115">
        <f t="shared" si="0"/>
        <v>12000000</v>
      </c>
      <c r="H19" s="128">
        <f t="shared" si="1"/>
        <v>1</v>
      </c>
    </row>
    <row r="20" spans="1:8" x14ac:dyDescent="0.25">
      <c r="B20" s="73" t="s">
        <v>186</v>
      </c>
      <c r="C20" s="115">
        <v>5000000</v>
      </c>
    </row>
    <row r="21" spans="1:8" ht="15.75" x14ac:dyDescent="0.25">
      <c r="B21" s="73" t="s">
        <v>166</v>
      </c>
      <c r="C21" s="115">
        <v>7000000</v>
      </c>
      <c r="D21" t="s">
        <v>168</v>
      </c>
      <c r="E21" s="130">
        <f>SUM(E2:E19)</f>
        <v>1973372.338</v>
      </c>
      <c r="F21" s="130"/>
      <c r="G21" s="130">
        <f t="shared" ref="G21" si="2">SUM(G2:G19)</f>
        <v>129562672.69090846</v>
      </c>
      <c r="H21" s="130"/>
    </row>
    <row r="23" spans="1:8" ht="20.25" x14ac:dyDescent="0.3">
      <c r="B23" s="73" t="s">
        <v>168</v>
      </c>
      <c r="C23" s="124">
        <f>C2+C3+C4+C5</f>
        <v>128862756.25722712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tabSelected="1" topLeftCell="A6" workbookViewId="0">
      <selection activeCell="A24" sqref="A24:H25"/>
    </sheetView>
  </sheetViews>
  <sheetFormatPr defaultColWidth="8.85546875" defaultRowHeight="15" x14ac:dyDescent="0.25"/>
  <cols>
    <col min="1" max="1" width="55.85546875" style="40" customWidth="1"/>
    <col min="2" max="2" width="9.85546875" style="40" customWidth="1"/>
    <col min="3" max="3" width="11.42578125" style="40" customWidth="1"/>
    <col min="4" max="4" width="17.42578125" style="40" customWidth="1"/>
    <col min="5" max="5" width="12.140625" style="40" customWidth="1"/>
    <col min="6" max="8" width="17.7109375" style="40" customWidth="1"/>
    <col min="9" max="9" width="3.28515625" customWidth="1"/>
    <col min="10" max="10" width="16.28515625" customWidth="1"/>
    <col min="11" max="11" width="16.85546875" bestFit="1" customWidth="1"/>
    <col min="13" max="13" width="10.140625" bestFit="1" customWidth="1"/>
  </cols>
  <sheetData>
    <row r="2" spans="1:13" ht="15.75" x14ac:dyDescent="0.25">
      <c r="A2" s="8" t="s">
        <v>136</v>
      </c>
    </row>
    <row r="3" spans="1:13" ht="15.75" thickBot="1" x14ac:dyDescent="0.3"/>
    <row r="4" spans="1:13" ht="60" x14ac:dyDescent="0.25">
      <c r="A4" s="74"/>
      <c r="B4" s="75" t="s">
        <v>137</v>
      </c>
      <c r="C4" s="76" t="s">
        <v>138</v>
      </c>
      <c r="D4" s="76" t="s">
        <v>139</v>
      </c>
      <c r="E4" s="77" t="s">
        <v>140</v>
      </c>
      <c r="F4" s="77" t="s">
        <v>141</v>
      </c>
      <c r="G4" s="133" t="s">
        <v>204</v>
      </c>
      <c r="H4" s="143" t="s">
        <v>205</v>
      </c>
      <c r="I4" s="132"/>
      <c r="M4" s="131"/>
    </row>
    <row r="5" spans="1:13" x14ac:dyDescent="0.25">
      <c r="A5" s="78" t="s">
        <v>142</v>
      </c>
      <c r="B5" s="79">
        <v>7.0000000000000007E-2</v>
      </c>
      <c r="C5" s="79">
        <v>15000000</v>
      </c>
      <c r="D5" s="122">
        <f t="shared" ref="D5:D24" si="0">C5*B5</f>
        <v>1050000</v>
      </c>
      <c r="E5" s="79">
        <v>4000000</v>
      </c>
      <c r="F5" s="79">
        <f t="shared" ref="F5:F26" si="1">E5*B5</f>
        <v>280000</v>
      </c>
      <c r="G5" s="79"/>
      <c r="H5" s="80"/>
      <c r="M5" s="131"/>
    </row>
    <row r="6" spans="1:13" x14ac:dyDescent="0.25">
      <c r="A6" s="81" t="s">
        <v>143</v>
      </c>
      <c r="B6" s="82">
        <v>0.8</v>
      </c>
      <c r="C6" s="82">
        <v>20000000</v>
      </c>
      <c r="D6" s="121">
        <f t="shared" si="0"/>
        <v>16000000</v>
      </c>
      <c r="E6" s="82">
        <v>4000000</v>
      </c>
      <c r="F6" s="82">
        <f t="shared" si="1"/>
        <v>3200000</v>
      </c>
      <c r="G6" s="82"/>
      <c r="H6" s="83"/>
      <c r="M6" s="131"/>
    </row>
    <row r="7" spans="1:13" x14ac:dyDescent="0.25">
      <c r="A7" s="84" t="s">
        <v>144</v>
      </c>
      <c r="B7" s="85">
        <v>13</v>
      </c>
      <c r="C7" s="85">
        <v>100000</v>
      </c>
      <c r="D7" s="122">
        <f t="shared" si="0"/>
        <v>1300000</v>
      </c>
      <c r="E7" s="85">
        <v>100000</v>
      </c>
      <c r="F7" s="85">
        <f t="shared" si="1"/>
        <v>1300000</v>
      </c>
      <c r="G7" s="85"/>
      <c r="H7" s="86"/>
      <c r="M7" s="131"/>
    </row>
    <row r="8" spans="1:13" x14ac:dyDescent="0.25">
      <c r="A8" s="81" t="s">
        <v>145</v>
      </c>
      <c r="B8" s="82">
        <v>0.66</v>
      </c>
      <c r="C8" s="82">
        <v>30000000</v>
      </c>
      <c r="D8" s="121">
        <f t="shared" si="0"/>
        <v>19800000</v>
      </c>
      <c r="E8" s="82">
        <v>10000000</v>
      </c>
      <c r="F8" s="82">
        <f t="shared" si="1"/>
        <v>6600000</v>
      </c>
      <c r="G8" s="82"/>
      <c r="H8" s="83"/>
      <c r="M8" s="131"/>
    </row>
    <row r="9" spans="1:13" x14ac:dyDescent="0.25">
      <c r="A9" s="84" t="s">
        <v>146</v>
      </c>
      <c r="B9" s="85">
        <v>0.66</v>
      </c>
      <c r="C9" s="85">
        <v>3000000</v>
      </c>
      <c r="D9" s="122">
        <f t="shared" si="0"/>
        <v>1980000</v>
      </c>
      <c r="E9" s="85">
        <v>1000000</v>
      </c>
      <c r="F9" s="85">
        <f t="shared" si="1"/>
        <v>660000</v>
      </c>
      <c r="G9" s="85"/>
      <c r="H9" s="86"/>
      <c r="M9" s="131"/>
    </row>
    <row r="10" spans="1:13" x14ac:dyDescent="0.25">
      <c r="A10" s="81" t="s">
        <v>147</v>
      </c>
      <c r="B10" s="82">
        <v>400</v>
      </c>
      <c r="C10" s="82">
        <v>25</v>
      </c>
      <c r="D10" s="121">
        <f t="shared" si="0"/>
        <v>10000</v>
      </c>
      <c r="E10" s="82">
        <v>4</v>
      </c>
      <c r="F10" s="82">
        <f t="shared" si="1"/>
        <v>1600</v>
      </c>
      <c r="G10" s="82"/>
      <c r="H10" s="83"/>
      <c r="M10" s="131"/>
    </row>
    <row r="11" spans="1:13" x14ac:dyDescent="0.25">
      <c r="A11" s="84" t="s">
        <v>148</v>
      </c>
      <c r="B11" s="85">
        <v>10</v>
      </c>
      <c r="C11" s="85">
        <v>100000</v>
      </c>
      <c r="D11" s="122">
        <f t="shared" si="0"/>
        <v>1000000</v>
      </c>
      <c r="E11" s="85">
        <v>42000</v>
      </c>
      <c r="F11" s="85">
        <f t="shared" si="1"/>
        <v>420000</v>
      </c>
      <c r="G11" s="85"/>
      <c r="H11" s="86"/>
      <c r="M11" s="131">
        <f>SUM(M4:M10)</f>
        <v>0</v>
      </c>
    </row>
    <row r="12" spans="1:13" x14ac:dyDescent="0.25">
      <c r="A12" s="81" t="s">
        <v>149</v>
      </c>
      <c r="B12" s="82">
        <v>12</v>
      </c>
      <c r="C12" s="82">
        <v>100000</v>
      </c>
      <c r="D12" s="121">
        <f t="shared" si="0"/>
        <v>1200000</v>
      </c>
      <c r="E12" s="82">
        <v>42000</v>
      </c>
      <c r="F12" s="82">
        <f t="shared" si="1"/>
        <v>504000</v>
      </c>
      <c r="G12" s="82"/>
      <c r="H12" s="83"/>
    </row>
    <row r="13" spans="1:13" x14ac:dyDescent="0.25">
      <c r="A13" s="84" t="s">
        <v>150</v>
      </c>
      <c r="B13" s="85">
        <v>15</v>
      </c>
      <c r="C13" s="85">
        <v>50000</v>
      </c>
      <c r="D13" s="122">
        <f t="shared" si="0"/>
        <v>750000</v>
      </c>
      <c r="E13" s="85">
        <v>10000</v>
      </c>
      <c r="F13" s="85">
        <f t="shared" si="1"/>
        <v>150000</v>
      </c>
      <c r="G13" s="85"/>
      <c r="H13" s="86"/>
    </row>
    <row r="14" spans="1:13" x14ac:dyDescent="0.25">
      <c r="A14" s="81" t="s">
        <v>151</v>
      </c>
      <c r="B14" s="82">
        <v>5</v>
      </c>
      <c r="C14" s="82">
        <v>200000</v>
      </c>
      <c r="D14" s="121">
        <f t="shared" si="0"/>
        <v>1000000</v>
      </c>
      <c r="E14" s="82">
        <v>20000</v>
      </c>
      <c r="F14" s="82">
        <f t="shared" si="1"/>
        <v>100000</v>
      </c>
      <c r="G14" s="82"/>
      <c r="H14" s="83"/>
    </row>
    <row r="15" spans="1:13" x14ac:dyDescent="0.25">
      <c r="A15" s="84" t="s">
        <v>152</v>
      </c>
      <c r="B15" s="85">
        <v>4</v>
      </c>
      <c r="C15" s="85">
        <v>1000</v>
      </c>
      <c r="D15" s="122">
        <f t="shared" si="0"/>
        <v>4000</v>
      </c>
      <c r="E15" s="85">
        <v>1000</v>
      </c>
      <c r="F15" s="85">
        <f t="shared" si="1"/>
        <v>4000</v>
      </c>
      <c r="G15" s="85"/>
      <c r="H15" s="86"/>
    </row>
    <row r="16" spans="1:13" x14ac:dyDescent="0.25">
      <c r="A16" s="148" t="s">
        <v>153</v>
      </c>
      <c r="B16" s="149">
        <v>25</v>
      </c>
      <c r="C16" s="149">
        <v>2000</v>
      </c>
      <c r="D16" s="150">
        <f>C16*B16</f>
        <v>50000</v>
      </c>
      <c r="E16" s="149">
        <v>20</v>
      </c>
      <c r="F16" s="149">
        <f t="shared" si="1"/>
        <v>500</v>
      </c>
      <c r="G16" s="151">
        <v>2000</v>
      </c>
      <c r="H16" s="152">
        <f>G16*B16</f>
        <v>50000</v>
      </c>
    </row>
    <row r="17" spans="1:11" x14ac:dyDescent="0.25">
      <c r="A17" s="148" t="s">
        <v>154</v>
      </c>
      <c r="B17" s="149">
        <v>14000</v>
      </c>
      <c r="C17" s="149">
        <v>320</v>
      </c>
      <c r="D17" s="150">
        <f t="shared" si="0"/>
        <v>4480000</v>
      </c>
      <c r="E17" s="149">
        <v>30</v>
      </c>
      <c r="F17" s="149">
        <f t="shared" si="1"/>
        <v>420000</v>
      </c>
      <c r="G17" s="151">
        <v>30</v>
      </c>
      <c r="H17" s="152">
        <f t="shared" ref="H17:H20" si="2">G17*B17</f>
        <v>420000</v>
      </c>
    </row>
    <row r="18" spans="1:11" x14ac:dyDescent="0.25">
      <c r="A18" s="148" t="s">
        <v>155</v>
      </c>
      <c r="B18" s="149">
        <v>75000</v>
      </c>
      <c r="C18" s="149">
        <v>20</v>
      </c>
      <c r="D18" s="150">
        <f t="shared" si="0"/>
        <v>1500000</v>
      </c>
      <c r="E18" s="149">
        <v>2</v>
      </c>
      <c r="F18" s="149">
        <f t="shared" si="1"/>
        <v>150000</v>
      </c>
      <c r="G18" s="151">
        <v>15</v>
      </c>
      <c r="H18" s="152">
        <f t="shared" si="2"/>
        <v>1125000</v>
      </c>
    </row>
    <row r="19" spans="1:11" x14ac:dyDescent="0.25">
      <c r="A19" s="148" t="s">
        <v>156</v>
      </c>
      <c r="B19" s="149">
        <v>18</v>
      </c>
      <c r="C19" s="149">
        <v>320</v>
      </c>
      <c r="D19" s="150">
        <f t="shared" si="0"/>
        <v>5760</v>
      </c>
      <c r="E19" s="149">
        <v>50</v>
      </c>
      <c r="F19" s="149">
        <f t="shared" si="1"/>
        <v>900</v>
      </c>
      <c r="G19" s="151">
        <v>100</v>
      </c>
      <c r="H19" s="152">
        <f t="shared" si="2"/>
        <v>1800</v>
      </c>
    </row>
    <row r="20" spans="1:11" x14ac:dyDescent="0.25">
      <c r="A20" s="148" t="s">
        <v>157</v>
      </c>
      <c r="B20" s="149">
        <v>15</v>
      </c>
      <c r="C20" s="150">
        <v>450000</v>
      </c>
      <c r="D20" s="150">
        <f t="shared" si="0"/>
        <v>6750000</v>
      </c>
      <c r="E20" s="149">
        <v>100000</v>
      </c>
      <c r="F20" s="149">
        <f t="shared" si="1"/>
        <v>1500000</v>
      </c>
      <c r="G20" s="153"/>
      <c r="H20" s="152"/>
    </row>
    <row r="21" spans="1:11" x14ac:dyDescent="0.25">
      <c r="A21" s="148" t="s">
        <v>158</v>
      </c>
      <c r="B21" s="149">
        <v>4500</v>
      </c>
      <c r="C21" s="149">
        <v>20</v>
      </c>
      <c r="D21" s="150">
        <f t="shared" si="0"/>
        <v>90000</v>
      </c>
      <c r="E21" s="149">
        <v>3</v>
      </c>
      <c r="F21" s="149">
        <f t="shared" si="1"/>
        <v>13500</v>
      </c>
      <c r="G21" s="151">
        <v>20</v>
      </c>
      <c r="H21" s="152">
        <f>G21*B21</f>
        <v>90000</v>
      </c>
    </row>
    <row r="22" spans="1:11" x14ac:dyDescent="0.25">
      <c r="A22" s="81" t="s">
        <v>159</v>
      </c>
      <c r="B22" s="82">
        <v>7</v>
      </c>
      <c r="C22" s="82">
        <v>250000</v>
      </c>
      <c r="D22" s="121">
        <f t="shared" si="0"/>
        <v>1750000</v>
      </c>
      <c r="E22" s="82">
        <v>60000</v>
      </c>
      <c r="F22" s="82">
        <f t="shared" si="1"/>
        <v>420000</v>
      </c>
      <c r="G22" s="82"/>
      <c r="H22" s="83"/>
      <c r="J22" s="96"/>
      <c r="K22" s="104" t="s">
        <v>167</v>
      </c>
    </row>
    <row r="23" spans="1:11" x14ac:dyDescent="0.25">
      <c r="A23" s="84" t="s">
        <v>160</v>
      </c>
      <c r="B23" s="85">
        <v>100</v>
      </c>
      <c r="C23" s="85">
        <v>10</v>
      </c>
      <c r="D23" s="122">
        <f t="shared" si="0"/>
        <v>1000</v>
      </c>
      <c r="E23" s="85">
        <v>5</v>
      </c>
      <c r="F23" s="85">
        <f t="shared" si="1"/>
        <v>500</v>
      </c>
      <c r="G23" s="85"/>
      <c r="H23" s="86"/>
      <c r="J23" s="96" t="s">
        <v>166</v>
      </c>
      <c r="K23" s="96">
        <f>D17+D18+D19+D21+D22+D23+D24+D25+D26</f>
        <v>8077660</v>
      </c>
    </row>
    <row r="24" spans="1:11" x14ac:dyDescent="0.25">
      <c r="A24" s="148" t="s">
        <v>161</v>
      </c>
      <c r="B24" s="149">
        <v>25000</v>
      </c>
      <c r="C24" s="149">
        <v>10</v>
      </c>
      <c r="D24" s="150">
        <f t="shared" si="0"/>
        <v>250000</v>
      </c>
      <c r="E24" s="149">
        <v>3</v>
      </c>
      <c r="F24" s="149">
        <f t="shared" si="1"/>
        <v>75000</v>
      </c>
      <c r="G24" s="151">
        <v>10</v>
      </c>
      <c r="H24" s="152">
        <f>G24*B24</f>
        <v>250000</v>
      </c>
      <c r="J24" s="96" t="s">
        <v>189</v>
      </c>
      <c r="K24" s="96">
        <f>SUM(D5:D16)+D20</f>
        <v>50894000</v>
      </c>
    </row>
    <row r="25" spans="1:11" x14ac:dyDescent="0.25">
      <c r="A25" s="148" t="s">
        <v>162</v>
      </c>
      <c r="B25" s="149">
        <v>15</v>
      </c>
      <c r="C25" s="149"/>
      <c r="D25" s="150"/>
      <c r="E25" s="149">
        <v>200</v>
      </c>
      <c r="F25" s="149">
        <f t="shared" si="1"/>
        <v>3000</v>
      </c>
      <c r="G25" s="151">
        <f>10%*E25</f>
        <v>20</v>
      </c>
      <c r="H25" s="152">
        <f>G25*B25</f>
        <v>300</v>
      </c>
    </row>
    <row r="26" spans="1:11" ht="15.75" thickBot="1" x14ac:dyDescent="0.3">
      <c r="A26" s="87" t="s">
        <v>163</v>
      </c>
      <c r="B26" s="88">
        <v>30</v>
      </c>
      <c r="C26" s="88">
        <v>30</v>
      </c>
      <c r="D26" s="123">
        <f>B26*C26</f>
        <v>900</v>
      </c>
      <c r="E26" s="88">
        <v>10</v>
      </c>
      <c r="F26" s="88">
        <f t="shared" si="1"/>
        <v>300</v>
      </c>
      <c r="G26" s="88"/>
      <c r="H26" s="142"/>
      <c r="J26" t="s">
        <v>168</v>
      </c>
      <c r="K26" s="96">
        <f>K23+K24</f>
        <v>58971660</v>
      </c>
    </row>
    <row r="27" spans="1:11" x14ac:dyDescent="0.25">
      <c r="A27" s="89"/>
      <c r="B27" s="90"/>
      <c r="C27" s="90"/>
      <c r="D27" s="90"/>
      <c r="E27" s="90"/>
      <c r="F27" s="135"/>
      <c r="G27" s="79"/>
      <c r="H27" s="80"/>
    </row>
    <row r="28" spans="1:11" x14ac:dyDescent="0.25">
      <c r="A28" s="91" t="s">
        <v>164</v>
      </c>
      <c r="B28" s="92"/>
      <c r="C28" s="92"/>
      <c r="D28" s="97">
        <f>SUM(D5:D26)</f>
        <v>58971660</v>
      </c>
      <c r="E28" s="98"/>
      <c r="F28" s="136">
        <f>SUM(F5:F27)</f>
        <v>15803300</v>
      </c>
      <c r="G28" s="139"/>
      <c r="H28" s="99">
        <f>SUM(H16:H25)</f>
        <v>1937100</v>
      </c>
    </row>
    <row r="29" spans="1:11" x14ac:dyDescent="0.25">
      <c r="A29" s="93"/>
      <c r="B29" s="39"/>
      <c r="C29" s="39"/>
      <c r="D29" s="100"/>
      <c r="E29" s="100"/>
      <c r="F29" s="137"/>
      <c r="G29" s="140"/>
      <c r="H29" s="101"/>
    </row>
    <row r="30" spans="1:11" ht="15.75" thickBot="1" x14ac:dyDescent="0.3">
      <c r="A30" s="94" t="s">
        <v>165</v>
      </c>
      <c r="B30" s="95"/>
      <c r="C30" s="95"/>
      <c r="D30" s="102"/>
      <c r="E30" s="102"/>
      <c r="F30" s="138">
        <f>SUM(D28+F28)</f>
        <v>74774960</v>
      </c>
      <c r="G30" s="141"/>
      <c r="H30" s="103">
        <f>H28</f>
        <v>1937100</v>
      </c>
    </row>
    <row r="32" spans="1:11" x14ac:dyDescent="0.25">
      <c r="K32" s="134"/>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opLeftCell="B1" zoomScale="120" zoomScaleNormal="120" workbookViewId="0">
      <selection activeCell="H13" sqref="H13"/>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42578125" style="21" bestFit="1" customWidth="1"/>
    <col min="7" max="7" width="8.140625" style="1" customWidth="1"/>
    <col min="8" max="16384" width="9.140625" style="1"/>
  </cols>
  <sheetData>
    <row r="1" spans="1:8" x14ac:dyDescent="0.25">
      <c r="A1" s="19" t="s">
        <v>108</v>
      </c>
    </row>
    <row r="2" spans="1:8" ht="42.6" customHeight="1" x14ac:dyDescent="0.25">
      <c r="E2" s="22" t="s">
        <v>35</v>
      </c>
      <c r="F2" s="22" t="s">
        <v>35</v>
      </c>
    </row>
    <row r="3" spans="1:8" x14ac:dyDescent="0.25">
      <c r="A3" s="23" t="s">
        <v>29</v>
      </c>
      <c r="B3" s="24"/>
      <c r="C3" s="25"/>
      <c r="D3" s="23">
        <v>20000</v>
      </c>
      <c r="E3" s="24"/>
      <c r="F3" s="25"/>
    </row>
    <row r="4" spans="1:8" x14ac:dyDescent="0.25">
      <c r="A4" s="23"/>
      <c r="B4" s="24"/>
      <c r="C4" s="25"/>
      <c r="D4" s="23"/>
      <c r="E4" s="24"/>
      <c r="F4" s="25"/>
    </row>
    <row r="5" spans="1:8" x14ac:dyDescent="0.25">
      <c r="A5" s="23" t="s">
        <v>15</v>
      </c>
      <c r="B5" s="24" t="s">
        <v>27</v>
      </c>
      <c r="C5" s="25">
        <v>52906</v>
      </c>
      <c r="D5" s="23">
        <v>80</v>
      </c>
      <c r="E5" s="24">
        <v>1100</v>
      </c>
      <c r="F5" s="25">
        <v>88000</v>
      </c>
    </row>
    <row r="6" spans="1:8" x14ac:dyDescent="0.25">
      <c r="A6" s="23" t="s">
        <v>17</v>
      </c>
      <c r="B6" s="24" t="s">
        <v>16</v>
      </c>
      <c r="C6" s="25">
        <v>19201</v>
      </c>
      <c r="D6" s="23">
        <v>20</v>
      </c>
      <c r="E6" s="24">
        <v>240</v>
      </c>
      <c r="F6" s="25">
        <v>4800</v>
      </c>
      <c r="H6" s="1" t="s">
        <v>200</v>
      </c>
    </row>
    <row r="7" spans="1:8" x14ac:dyDescent="0.25">
      <c r="A7" s="23" t="s">
        <v>18</v>
      </c>
      <c r="B7" s="24" t="s">
        <v>16</v>
      </c>
      <c r="C7" s="25">
        <v>19073</v>
      </c>
      <c r="D7" s="23">
        <v>80</v>
      </c>
      <c r="E7" s="24">
        <v>160</v>
      </c>
      <c r="F7" s="25">
        <v>12800</v>
      </c>
    </row>
    <row r="8" spans="1:8" x14ac:dyDescent="0.25">
      <c r="A8" s="23" t="s">
        <v>19</v>
      </c>
      <c r="B8" s="24" t="s">
        <v>16</v>
      </c>
      <c r="C8" s="25">
        <v>1020953</v>
      </c>
      <c r="D8" s="23">
        <v>10</v>
      </c>
      <c r="E8" s="24">
        <v>515</v>
      </c>
      <c r="F8" s="25">
        <v>5150</v>
      </c>
    </row>
    <row r="9" spans="1:8" x14ac:dyDescent="0.25">
      <c r="A9" s="26"/>
      <c r="B9" s="26"/>
      <c r="C9" s="27"/>
      <c r="D9" s="26"/>
      <c r="E9" s="26"/>
      <c r="F9" s="27"/>
      <c r="H9" s="1" t="s">
        <v>201</v>
      </c>
    </row>
    <row r="10" spans="1:8" x14ac:dyDescent="0.25">
      <c r="A10" s="28" t="s">
        <v>0</v>
      </c>
      <c r="B10" s="29" t="s">
        <v>23</v>
      </c>
      <c r="C10" s="25" t="s">
        <v>21</v>
      </c>
      <c r="D10" s="28">
        <v>10</v>
      </c>
      <c r="E10" s="29">
        <v>150</v>
      </c>
      <c r="F10" s="25">
        <v>1500</v>
      </c>
    </row>
    <row r="11" spans="1:8" x14ac:dyDescent="0.25">
      <c r="A11" s="23" t="s">
        <v>1</v>
      </c>
      <c r="B11" s="24" t="s">
        <v>23</v>
      </c>
      <c r="C11" s="25" t="s">
        <v>22</v>
      </c>
      <c r="D11" s="23">
        <v>40</v>
      </c>
      <c r="E11" s="24">
        <v>250</v>
      </c>
      <c r="F11" s="25">
        <v>10000</v>
      </c>
    </row>
    <row r="12" spans="1:8" x14ac:dyDescent="0.25">
      <c r="A12" s="30" t="s">
        <v>2</v>
      </c>
      <c r="B12" s="31" t="s">
        <v>23</v>
      </c>
      <c r="C12" s="25">
        <v>95040450</v>
      </c>
      <c r="D12" s="25">
        <v>40</v>
      </c>
      <c r="E12" s="32">
        <v>130</v>
      </c>
      <c r="F12" s="25">
        <v>5200</v>
      </c>
    </row>
    <row r="13" spans="1:8" x14ac:dyDescent="0.25">
      <c r="A13" s="30" t="s">
        <v>3</v>
      </c>
      <c r="B13" s="31" t="s">
        <v>23</v>
      </c>
      <c r="C13" s="25">
        <v>97002540</v>
      </c>
      <c r="D13" s="25">
        <v>15</v>
      </c>
      <c r="E13" s="32">
        <v>180</v>
      </c>
      <c r="F13" s="25">
        <v>2700</v>
      </c>
    </row>
    <row r="14" spans="1:8" x14ac:dyDescent="0.25">
      <c r="A14" s="30" t="s">
        <v>4</v>
      </c>
      <c r="B14" s="31" t="s">
        <v>23</v>
      </c>
      <c r="C14" s="25">
        <v>97002534</v>
      </c>
      <c r="D14" s="25">
        <v>8</v>
      </c>
      <c r="E14" s="32">
        <v>150</v>
      </c>
      <c r="F14" s="25">
        <v>1200</v>
      </c>
    </row>
    <row r="15" spans="1:8" x14ac:dyDescent="0.25">
      <c r="A15" s="23" t="s">
        <v>28</v>
      </c>
      <c r="B15" s="24" t="s">
        <v>24</v>
      </c>
      <c r="C15" s="25">
        <v>8045</v>
      </c>
      <c r="D15" s="23">
        <v>50</v>
      </c>
      <c r="E15" s="24">
        <v>200</v>
      </c>
      <c r="F15" s="25">
        <v>10000</v>
      </c>
    </row>
    <row r="16" spans="1:8"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42578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42578125" style="73" customWidth="1"/>
    <col min="3" max="3" width="35.42578125" style="73" customWidth="1"/>
    <col min="4" max="4" width="16.7109375" style="73" customWidth="1"/>
    <col min="5" max="5" width="13.85546875" style="73" customWidth="1"/>
    <col min="6" max="6" width="14" style="73" customWidth="1"/>
  </cols>
  <sheetData>
    <row r="1" spans="1:6" x14ac:dyDescent="0.25">
      <c r="A1" s="105"/>
      <c r="B1" s="105"/>
      <c r="C1" s="105"/>
      <c r="D1" s="105"/>
      <c r="E1" s="105"/>
      <c r="F1" s="105"/>
    </row>
    <row r="2" spans="1:6" x14ac:dyDescent="0.25">
      <c r="A2" s="105"/>
      <c r="B2" s="105"/>
      <c r="C2" s="105"/>
      <c r="D2" s="105"/>
      <c r="E2" s="105"/>
      <c r="F2" s="105"/>
    </row>
    <row r="3" spans="1:6" x14ac:dyDescent="0.25">
      <c r="A3" s="106"/>
      <c r="B3" s="19" t="s">
        <v>106</v>
      </c>
      <c r="C3" s="19"/>
      <c r="D3" s="19"/>
      <c r="E3" s="105"/>
      <c r="F3" s="105"/>
    </row>
    <row r="4" spans="1:6" x14ac:dyDescent="0.25">
      <c r="A4" s="107"/>
      <c r="B4" s="105"/>
      <c r="C4" s="105"/>
      <c r="D4" s="108" t="s">
        <v>110</v>
      </c>
      <c r="E4" s="109" t="s">
        <v>88</v>
      </c>
      <c r="F4" s="109"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5"/>
      <c r="B21" s="105"/>
      <c r="C21" s="105"/>
      <c r="D21" s="105"/>
      <c r="E21" s="105"/>
      <c r="F21" s="105"/>
    </row>
    <row r="22" spans="1:6" x14ac:dyDescent="0.25">
      <c r="A22" s="105"/>
      <c r="B22" s="105"/>
      <c r="C22" s="110" t="s">
        <v>109</v>
      </c>
      <c r="D22" s="110"/>
      <c r="E22" s="111"/>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workbookViewId="0">
      <selection activeCell="B1" sqref="B1:F1048576"/>
    </sheetView>
  </sheetViews>
  <sheetFormatPr defaultColWidth="8.85546875" defaultRowHeight="15" x14ac:dyDescent="0.25"/>
  <cols>
    <col min="2" max="2" width="86.42578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ColWidth="8.85546875"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42578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2020-04-13T15:23:32Z</dcterms:modified>
</cp:coreProperties>
</file>